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8-2019\Classified &amp; Admin Positions\Rankings\"/>
    </mc:Choice>
  </mc:AlternateContent>
  <bookViews>
    <workbookView xWindow="0" yWindow="0" windowWidth="28800" windowHeight="12330"/>
  </bookViews>
  <sheets>
    <sheet name="Sheet1 (2)" sheetId="2" r:id="rId1"/>
  </sheets>
  <definedNames>
    <definedName name="_xlnm.Print_Area" localSheetId="0">'Sheet1 (2)'!$A$1:$AB$24</definedName>
    <definedName name="_xlnm.Print_Titles" localSheetId="0">'Sheet1 (2)'!$4:$4</definedName>
  </definedNames>
  <calcPr calcId="162913"/>
</workbook>
</file>

<file path=xl/calcChain.xml><?xml version="1.0" encoding="utf-8"?>
<calcChain xmlns="http://schemas.openxmlformats.org/spreadsheetml/2006/main">
  <c r="AB22" i="2" l="1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K22" i="2" l="1"/>
  <c r="L22" i="2" s="1"/>
  <c r="J18" i="2"/>
  <c r="K18" i="2" s="1"/>
  <c r="L18" i="2" s="1"/>
  <c r="J16" i="2"/>
  <c r="K16" i="2" s="1"/>
  <c r="L16" i="2" s="1"/>
  <c r="J15" i="2"/>
  <c r="K15" i="2" s="1"/>
  <c r="L15" i="2" s="1"/>
  <c r="G18" i="2"/>
  <c r="G15" i="2"/>
  <c r="G14" i="2"/>
  <c r="K21" i="2"/>
  <c r="L21" i="2" s="1"/>
  <c r="K20" i="2"/>
  <c r="L20" i="2" s="1"/>
  <c r="K17" i="2"/>
  <c r="L17" i="2" s="1"/>
  <c r="K14" i="2"/>
  <c r="L14" i="2" s="1"/>
  <c r="J19" i="2"/>
  <c r="K19" i="2" s="1"/>
  <c r="K7" i="2"/>
  <c r="L7" i="2" s="1"/>
  <c r="L19" i="2" l="1"/>
  <c r="J13" i="2"/>
  <c r="K13" i="2" s="1"/>
  <c r="J11" i="2"/>
  <c r="K11" i="2" s="1"/>
  <c r="L11" i="2" s="1"/>
  <c r="K12" i="2"/>
  <c r="K10" i="2"/>
  <c r="K9" i="2"/>
  <c r="K8" i="2"/>
  <c r="K6" i="2"/>
  <c r="J23" i="2" l="1"/>
  <c r="L9" i="2"/>
  <c r="L12" i="2"/>
  <c r="L6" i="2"/>
  <c r="B21" i="2" l="1"/>
  <c r="B17" i="2"/>
  <c r="B13" i="2"/>
  <c r="B9" i="2"/>
  <c r="B20" i="2"/>
  <c r="B16" i="2"/>
  <c r="B12" i="2"/>
  <c r="B8" i="2"/>
  <c r="B19" i="2"/>
  <c r="B15" i="2"/>
  <c r="B11" i="2"/>
  <c r="B7" i="2"/>
  <c r="B22" i="2"/>
  <c r="B18" i="2"/>
  <c r="B14" i="2"/>
  <c r="B10" i="2"/>
  <c r="B6" i="2"/>
  <c r="K23" i="2"/>
  <c r="L13" i="2"/>
  <c r="L10" i="2"/>
  <c r="L8" i="2"/>
  <c r="L23" i="2" l="1"/>
</calcChain>
</file>

<file path=xl/sharedStrings.xml><?xml version="1.0" encoding="utf-8"?>
<sst xmlns="http://schemas.openxmlformats.org/spreadsheetml/2006/main" count="86" uniqueCount="65">
  <si>
    <t>Area</t>
  </si>
  <si>
    <t>Position Title</t>
  </si>
  <si>
    <t>Position Range</t>
  </si>
  <si>
    <t>Percent 
Employee</t>
  </si>
  <si>
    <t>Hours Per Week</t>
  </si>
  <si>
    <t>Annual Salary Increase</t>
  </si>
  <si>
    <t>Annual Benefits Increase</t>
  </si>
  <si>
    <t>Total Cost</t>
  </si>
  <si>
    <t>New</t>
  </si>
  <si>
    <t>Months Per Year</t>
  </si>
  <si>
    <t>Item Request #</t>
  </si>
  <si>
    <t>Rubric-Based Ranking</t>
  </si>
  <si>
    <t>CLICK ITEM # TO DISPLAY REQUEST FORM</t>
  </si>
  <si>
    <t>Rubric Total</t>
  </si>
  <si>
    <t>RANKING WILL BE AUTOMATICALLY CALCULATED BASED ON RUBRIC TOTAL; DUPLICATES ARE ALLOWED</t>
  </si>
  <si>
    <t>Status    (New - Restore -Increase)</t>
  </si>
  <si>
    <t>COSTS</t>
  </si>
  <si>
    <t>Totals:</t>
  </si>
  <si>
    <t xml:space="preserve">     COMMITTEE MEMBER NAME:</t>
  </si>
  <si>
    <t xml:space="preserve">Enrollment Services: International Student Program </t>
  </si>
  <si>
    <t xml:space="preserve">International Student Specialist </t>
  </si>
  <si>
    <t xml:space="preserve">Director of Financial Aid </t>
  </si>
  <si>
    <t xml:space="preserve">Student Services: Student Life </t>
  </si>
  <si>
    <t xml:space="preserve">Program Coordinator--Student Life </t>
  </si>
  <si>
    <t xml:space="preserve">Academic Services: Vice President's Office </t>
  </si>
  <si>
    <t xml:space="preserve">Curriculum and Scheduling Specialist </t>
  </si>
  <si>
    <t xml:space="preserve">A&amp;H; Communications Studies </t>
  </si>
  <si>
    <t xml:space="preserve">Instructional Assistant 
(Communication Studies/Forensics) </t>
  </si>
  <si>
    <t xml:space="preserve">Academic Services: </t>
  </si>
  <si>
    <t xml:space="preserve">A&amp;H; English Center </t>
  </si>
  <si>
    <t xml:space="preserve">Instructional Assistant 
(English Center) </t>
  </si>
  <si>
    <t xml:space="preserve">SLPC:Public Safety </t>
  </si>
  <si>
    <t xml:space="preserve">Administrative Assistant        </t>
  </si>
  <si>
    <t xml:space="preserve">A&amp;H; Performing Arts </t>
  </si>
  <si>
    <t xml:space="preserve">Performing Arts Center Coordinator </t>
  </si>
  <si>
    <t>Positions are Ranked 1 - 78 With 1 Having the Highest Priority</t>
  </si>
  <si>
    <t xml:space="preserve">A&amp;H; Theater &amp; Music </t>
  </si>
  <si>
    <t xml:space="preserve">Performing Arts Specialist--Costume </t>
  </si>
  <si>
    <t xml:space="preserve">STEM: STEM  </t>
  </si>
  <si>
    <t xml:space="preserve">Program Coordinator--STEM </t>
  </si>
  <si>
    <t xml:space="preserve">Security Officer </t>
  </si>
  <si>
    <t xml:space="preserve">SLPC: CDC </t>
  </si>
  <si>
    <t xml:space="preserve">SLPC:CDC </t>
  </si>
  <si>
    <t xml:space="preserve">Early Childhood Assistant #1 </t>
  </si>
  <si>
    <t>Early Childhood Assistant #2</t>
  </si>
  <si>
    <t xml:space="preserve">Administrative Services: Campus Safety </t>
  </si>
  <si>
    <t xml:space="preserve">Child Development Center--Admin/Classroom Support </t>
  </si>
  <si>
    <t xml:space="preserve">Enrollment Services; Financial Aid </t>
  </si>
  <si>
    <t xml:space="preserve">Collaborative Pianist (accompanist) </t>
  </si>
  <si>
    <t>Committee Member 1</t>
  </si>
  <si>
    <t>Committee Member 2</t>
  </si>
  <si>
    <t>Committee Member 3</t>
  </si>
  <si>
    <t>Committee Member 4</t>
  </si>
  <si>
    <t>Committee Member 5</t>
  </si>
  <si>
    <t>Committee Member 6</t>
  </si>
  <si>
    <t>Committee Member 7</t>
  </si>
  <si>
    <t>Committee Member 8</t>
  </si>
  <si>
    <t>Committee Member 9</t>
  </si>
  <si>
    <t>Committee Member 10</t>
  </si>
  <si>
    <t>Committee Member 11</t>
  </si>
  <si>
    <t>Committee Member 12</t>
  </si>
  <si>
    <t>Committee Member 13</t>
  </si>
  <si>
    <t>Committee Member 14</t>
  </si>
  <si>
    <t>Final Member Ranking</t>
  </si>
  <si>
    <t>Committee Member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</si>
</sst>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sz val="16"/>
      <name val="Times New Roman"/>
      <family val="1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b/>
      <u/>
      <sz val="9"/>
      <name val="Arial Black"/>
      <family val="2"/>
    </font>
    <font>
      <b/>
      <u/>
      <sz val="12"/>
      <color theme="10"/>
      <name val="Arial"/>
      <family val="2"/>
    </font>
    <font>
      <b/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63377788628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right"/>
    </xf>
    <xf numFmtId="0" fontId="12" fillId="0" borderId="0" xfId="0" applyFont="1" applyAlignment="1"/>
    <xf numFmtId="0" fontId="12" fillId="0" borderId="0" xfId="0" applyFont="1"/>
    <xf numFmtId="0" fontId="15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14" fillId="0" borderId="21" xfId="0" applyFont="1" applyBorder="1" applyAlignment="1">
      <alignment horizontal="center" wrapText="1"/>
    </xf>
    <xf numFmtId="42" fontId="7" fillId="0" borderId="2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1" fontId="19" fillId="0" borderId="0" xfId="0" applyNumberFormat="1" applyFont="1"/>
    <xf numFmtId="0" fontId="19" fillId="0" borderId="0" xfId="0" applyFont="1"/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3" fillId="3" borderId="10" xfId="2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9" fontId="6" fillId="0" borderId="6" xfId="0" applyNumberFormat="1" applyFont="1" applyBorder="1" applyAlignment="1">
      <alignment horizontal="center" vertical="top"/>
    </xf>
    <xf numFmtId="4" fontId="6" fillId="0" borderId="6" xfId="1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0" fontId="15" fillId="3" borderId="13" xfId="0" applyFont="1" applyFill="1" applyBorder="1" applyAlignment="1">
      <alignment vertical="top" wrapText="1"/>
    </xf>
    <xf numFmtId="0" fontId="15" fillId="3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4" fontId="6" fillId="0" borderId="6" xfId="1" applyNumberFormat="1" applyFont="1" applyFill="1" applyBorder="1" applyAlignment="1">
      <alignment horizontal="right" vertical="top"/>
    </xf>
    <xf numFmtId="0" fontId="11" fillId="3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wrapText="1"/>
    </xf>
    <xf numFmtId="0" fontId="24" fillId="0" borderId="18" xfId="2" applyFont="1" applyBorder="1" applyAlignment="1">
      <alignment horizontal="center" vertical="top"/>
    </xf>
    <xf numFmtId="0" fontId="24" fillId="0" borderId="18" xfId="2" applyFont="1" applyFill="1" applyBorder="1" applyAlignment="1">
      <alignment horizontal="center" vertical="top"/>
    </xf>
    <xf numFmtId="165" fontId="3" fillId="0" borderId="22" xfId="1" applyNumberFormat="1" applyFont="1" applyBorder="1" applyAlignment="1">
      <alignment horizontal="right"/>
    </xf>
    <xf numFmtId="165" fontId="15" fillId="0" borderId="22" xfId="1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top"/>
    </xf>
    <xf numFmtId="4" fontId="6" fillId="0" borderId="1" xfId="1" applyNumberFormat="1" applyFont="1" applyFill="1" applyBorder="1" applyAlignment="1">
      <alignment horizontal="right" vertical="top"/>
    </xf>
    <xf numFmtId="0" fontId="21" fillId="5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22" fillId="6" borderId="6" xfId="3" applyNumberFormat="1" applyFont="1" applyFill="1" applyBorder="1" applyAlignment="1">
      <alignment horizontal="center" vertical="top"/>
    </xf>
    <xf numFmtId="0" fontId="17" fillId="0" borderId="25" xfId="0" applyFont="1" applyBorder="1" applyAlignment="1">
      <alignment horizontal="center"/>
    </xf>
    <xf numFmtId="4" fontId="6" fillId="0" borderId="2" xfId="1" applyNumberFormat="1" applyFont="1" applyBorder="1" applyAlignment="1">
      <alignment horizontal="right" vertical="top"/>
    </xf>
    <xf numFmtId="4" fontId="6" fillId="0" borderId="2" xfId="1" applyNumberFormat="1" applyFont="1" applyFill="1" applyBorder="1" applyAlignment="1">
      <alignment horizontal="right" vertical="top"/>
    </xf>
    <xf numFmtId="165" fontId="3" fillId="0" borderId="24" xfId="1" applyNumberFormat="1" applyFont="1" applyBorder="1" applyAlignment="1">
      <alignment horizontal="right"/>
    </xf>
    <xf numFmtId="3" fontId="10" fillId="3" borderId="19" xfId="0" applyNumberFormat="1" applyFont="1" applyFill="1" applyBorder="1" applyProtection="1"/>
    <xf numFmtId="0" fontId="20" fillId="3" borderId="1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4" fontId="3" fillId="0" borderId="26" xfId="1" applyNumberFormat="1" applyFont="1" applyBorder="1" applyAlignment="1">
      <alignment horizontal="center" vertical="center" textRotation="90" wrapText="1"/>
    </xf>
    <xf numFmtId="4" fontId="3" fillId="0" borderId="26" xfId="1" applyNumberFormat="1" applyFont="1" applyFill="1" applyBorder="1" applyAlignment="1">
      <alignment horizontal="center" vertical="center" textRotation="90" wrapText="1"/>
    </xf>
    <xf numFmtId="164" fontId="7" fillId="0" borderId="20" xfId="0" applyNumberFormat="1" applyFont="1" applyBorder="1" applyAlignment="1">
      <alignment horizontal="left"/>
    </xf>
    <xf numFmtId="164" fontId="7" fillId="0" borderId="21" xfId="0" applyNumberFormat="1" applyFont="1" applyBorder="1" applyAlignment="1">
      <alignment horizontal="left"/>
    </xf>
    <xf numFmtId="0" fontId="25" fillId="2" borderId="12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166688</xdr:colOff>
      <xdr:row>0</xdr:row>
      <xdr:rowOff>457199</xdr:rowOff>
    </xdr:from>
    <xdr:to>
      <xdr:col>27</xdr:col>
      <xdr:colOff>381002</xdr:colOff>
      <xdr:row>3</xdr:row>
      <xdr:rowOff>180975</xdr:rowOff>
    </xdr:to>
    <xdr:cxnSp macro="">
      <xdr:nvCxnSpPr>
        <xdr:cNvPr id="3" name="Elbow Connector 2"/>
        <xdr:cNvCxnSpPr/>
      </xdr:nvCxnSpPr>
      <xdr:spPr>
        <a:xfrm rot="10800000" flipV="1">
          <a:off x="1309688" y="457199"/>
          <a:ext cx="18435639" cy="1247776"/>
        </a:xfrm>
        <a:prstGeom prst="bentConnector2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66676</xdr:rowOff>
    </xdr:from>
    <xdr:to>
      <xdr:col>2</xdr:col>
      <xdr:colOff>0</xdr:colOff>
      <xdr:row>4</xdr:row>
      <xdr:rowOff>19050</xdr:rowOff>
    </xdr:to>
    <xdr:sp macro="" textlink="">
      <xdr:nvSpPr>
        <xdr:cNvPr id="4" name="Oval 3"/>
        <xdr:cNvSpPr/>
      </xdr:nvSpPr>
      <xdr:spPr>
        <a:xfrm>
          <a:off x="1143000" y="1590676"/>
          <a:ext cx="885825" cy="771524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361950</xdr:colOff>
      <xdr:row>0</xdr:row>
      <xdr:rowOff>438150</xdr:rowOff>
    </xdr:from>
    <xdr:to>
      <xdr:col>27</xdr:col>
      <xdr:colOff>404812</xdr:colOff>
      <xdr:row>3</xdr:row>
      <xdr:rowOff>47626</xdr:rowOff>
    </xdr:to>
    <xdr:cxnSp macro="">
      <xdr:nvCxnSpPr>
        <xdr:cNvPr id="5" name="Straight Connector 4"/>
        <xdr:cNvCxnSpPr>
          <a:endCxn id="6" idx="0"/>
        </xdr:cNvCxnSpPr>
      </xdr:nvCxnSpPr>
      <xdr:spPr>
        <a:xfrm>
          <a:off x="19726275" y="438150"/>
          <a:ext cx="42862" cy="1133476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19049</xdr:colOff>
      <xdr:row>3</xdr:row>
      <xdr:rowOff>47626</xdr:rowOff>
    </xdr:from>
    <xdr:to>
      <xdr:col>27</xdr:col>
      <xdr:colOff>790575</xdr:colOff>
      <xdr:row>3</xdr:row>
      <xdr:rowOff>809626</xdr:rowOff>
    </xdr:to>
    <xdr:sp macro="" textlink="">
      <xdr:nvSpPr>
        <xdr:cNvPr id="6" name="Oval 5"/>
        <xdr:cNvSpPr/>
      </xdr:nvSpPr>
      <xdr:spPr>
        <a:xfrm>
          <a:off x="19383374" y="1571626"/>
          <a:ext cx="771526" cy="762000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topLeftCell="A4" zoomScale="80" zoomScaleNormal="80" workbookViewId="0">
      <pane xSplit="4" topLeftCell="L1" activePane="topRight" state="frozen"/>
      <selection pane="topRight" activeCell="P4" sqref="P4"/>
    </sheetView>
  </sheetViews>
  <sheetFormatPr defaultRowHeight="15.75" x14ac:dyDescent="0.25"/>
  <cols>
    <col min="1" max="1" width="14.5703125" style="10" customWidth="1"/>
    <col min="2" max="2" width="8.85546875" style="39" customWidth="1"/>
    <col min="3" max="3" width="29.5703125" style="9" customWidth="1"/>
    <col min="4" max="4" width="44.7109375" style="9" customWidth="1"/>
    <col min="5" max="5" width="8.5703125" style="9" customWidth="1"/>
    <col min="6" max="6" width="13.140625" style="9" customWidth="1"/>
    <col min="7" max="7" width="10.7109375" style="9" customWidth="1"/>
    <col min="8" max="8" width="9.42578125" style="9" customWidth="1"/>
    <col min="9" max="9" width="8.28515625" style="9" customWidth="1"/>
    <col min="10" max="10" width="17.140625" style="9" customWidth="1"/>
    <col min="11" max="11" width="12.7109375" style="9" customWidth="1"/>
    <col min="12" max="12" width="20.42578125" style="9" bestFit="1" customWidth="1"/>
    <col min="13" max="14" width="14.28515625" style="9" customWidth="1"/>
    <col min="15" max="27" width="10.28515625" style="9" bestFit="1" customWidth="1"/>
    <col min="28" max="28" width="12" style="14" customWidth="1"/>
    <col min="29" max="29" width="9.140625" style="1"/>
  </cols>
  <sheetData>
    <row r="1" spans="1:44" s="28" customFormat="1" ht="36" customHeight="1" thickTop="1" thickBot="1" x14ac:dyDescent="0.4">
      <c r="A1" s="77" t="s">
        <v>18</v>
      </c>
      <c r="B1" s="78"/>
      <c r="C1" s="78"/>
      <c r="D1" s="62" t="s">
        <v>63</v>
      </c>
      <c r="E1" s="26"/>
      <c r="F1" s="26"/>
      <c r="G1" s="26"/>
      <c r="H1" s="26"/>
      <c r="I1" s="26"/>
      <c r="J1" s="26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9"/>
      <c r="AC1" s="27"/>
    </row>
    <row r="2" spans="1:44" s="16" customFormat="1" ht="18" customHeight="1" thickTop="1" thickBot="1" x14ac:dyDescent="0.3">
      <c r="A2" s="80" t="s">
        <v>12</v>
      </c>
      <c r="B2" s="44"/>
      <c r="C2" s="82" t="s">
        <v>14</v>
      </c>
      <c r="D2" s="82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1:44" s="16" customFormat="1" ht="66" customHeight="1" thickBot="1" x14ac:dyDescent="0.25">
      <c r="A3" s="81"/>
      <c r="B3" s="45"/>
      <c r="C3" s="83"/>
      <c r="D3" s="84"/>
      <c r="E3" s="70" t="s">
        <v>16</v>
      </c>
      <c r="F3" s="71"/>
      <c r="G3" s="71"/>
      <c r="H3" s="71"/>
      <c r="I3" s="71"/>
      <c r="J3" s="71"/>
      <c r="K3" s="71"/>
      <c r="L3" s="72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32"/>
    </row>
    <row r="4" spans="1:44" s="15" customFormat="1" ht="64.5" customHeight="1" thickBot="1" x14ac:dyDescent="0.35">
      <c r="A4" s="54" t="s">
        <v>10</v>
      </c>
      <c r="B4" s="52" t="s">
        <v>11</v>
      </c>
      <c r="C4" s="29" t="s">
        <v>0</v>
      </c>
      <c r="D4" s="30" t="s">
        <v>1</v>
      </c>
      <c r="E4" s="23" t="s">
        <v>2</v>
      </c>
      <c r="F4" s="24" t="s">
        <v>15</v>
      </c>
      <c r="G4" s="23" t="s">
        <v>3</v>
      </c>
      <c r="H4" s="23" t="s">
        <v>4</v>
      </c>
      <c r="I4" s="23" t="s">
        <v>9</v>
      </c>
      <c r="J4" s="25" t="s">
        <v>5</v>
      </c>
      <c r="K4" s="25" t="s">
        <v>6</v>
      </c>
      <c r="L4" s="59" t="s">
        <v>7</v>
      </c>
      <c r="M4" s="73" t="s">
        <v>49</v>
      </c>
      <c r="N4" s="73" t="s">
        <v>50</v>
      </c>
      <c r="O4" s="73" t="s">
        <v>51</v>
      </c>
      <c r="P4" s="74" t="s">
        <v>52</v>
      </c>
      <c r="Q4" s="73" t="s">
        <v>53</v>
      </c>
      <c r="R4" s="73" t="s">
        <v>54</v>
      </c>
      <c r="S4" s="73" t="s">
        <v>55</v>
      </c>
      <c r="T4" s="74" t="s">
        <v>56</v>
      </c>
      <c r="U4" s="73" t="s">
        <v>57</v>
      </c>
      <c r="V4" s="73" t="s">
        <v>58</v>
      </c>
      <c r="W4" s="73" t="s">
        <v>59</v>
      </c>
      <c r="X4" s="73" t="s">
        <v>60</v>
      </c>
      <c r="Y4" s="73" t="s">
        <v>61</v>
      </c>
      <c r="Z4" s="73" t="s">
        <v>62</v>
      </c>
      <c r="AA4" s="73" t="s">
        <v>64</v>
      </c>
      <c r="AB4" s="33" t="s">
        <v>13</v>
      </c>
    </row>
    <row r="5" spans="1:44" s="15" customFormat="1" ht="13.5" customHeight="1" thickBot="1" x14ac:dyDescent="0.25">
      <c r="A5" s="53"/>
      <c r="B5" s="6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34"/>
    </row>
    <row r="6" spans="1:44" s="4" customFormat="1" ht="36" customHeight="1" thickBot="1" x14ac:dyDescent="0.35">
      <c r="A6" s="55">
        <v>1</v>
      </c>
      <c r="B6" s="64">
        <f>_xlfn.RANK.EQ(AB6,$AB$5:$AB$22)</f>
        <v>2</v>
      </c>
      <c r="C6" s="17" t="s">
        <v>19</v>
      </c>
      <c r="D6" s="18" t="s">
        <v>20</v>
      </c>
      <c r="E6" s="36">
        <v>35</v>
      </c>
      <c r="F6" s="36" t="s">
        <v>8</v>
      </c>
      <c r="G6" s="37">
        <v>1</v>
      </c>
      <c r="H6" s="35">
        <v>40</v>
      </c>
      <c r="I6" s="35">
        <v>12</v>
      </c>
      <c r="J6" s="38">
        <v>51057</v>
      </c>
      <c r="K6" s="38">
        <f>J6*0.55</f>
        <v>28081.350000000002</v>
      </c>
      <c r="L6" s="60">
        <f t="shared" ref="L6:L11" si="0">SUM(J6:K6)</f>
        <v>79138.350000000006</v>
      </c>
      <c r="M6" s="66">
        <v>38</v>
      </c>
      <c r="N6" s="66">
        <v>28</v>
      </c>
      <c r="O6" s="66">
        <v>34</v>
      </c>
      <c r="P6" s="66">
        <v>24</v>
      </c>
      <c r="Q6" s="66">
        <v>30</v>
      </c>
      <c r="R6" s="66">
        <v>27</v>
      </c>
      <c r="S6" s="66">
        <v>34</v>
      </c>
      <c r="T6" s="66">
        <v>31</v>
      </c>
      <c r="U6" s="66">
        <v>35</v>
      </c>
      <c r="V6" s="66">
        <v>33</v>
      </c>
      <c r="W6" s="66">
        <v>38</v>
      </c>
      <c r="X6" s="66">
        <v>35</v>
      </c>
      <c r="Y6" s="66">
        <v>35</v>
      </c>
      <c r="Z6" s="66">
        <v>31</v>
      </c>
      <c r="AA6" s="66">
        <v>40</v>
      </c>
      <c r="AB6" s="69">
        <f t="shared" ref="AB6:AB22" si="1">SUM(M6:AA6)</f>
        <v>493</v>
      </c>
      <c r="AC6" s="2"/>
      <c r="AD6" s="3"/>
      <c r="AR6" s="5"/>
    </row>
    <row r="7" spans="1:44" s="42" customFormat="1" ht="36.75" customHeight="1" thickBot="1" x14ac:dyDescent="0.35">
      <c r="A7" s="56">
        <v>2</v>
      </c>
      <c r="B7" s="64">
        <f t="shared" ref="B7:B22" si="2">_xlfn.RANK.EQ(AB7,$AB$5:$AB$22)</f>
        <v>16</v>
      </c>
      <c r="C7" s="46" t="s">
        <v>31</v>
      </c>
      <c r="D7" s="47" t="s">
        <v>32</v>
      </c>
      <c r="E7" s="35">
        <v>33</v>
      </c>
      <c r="F7" s="36" t="s">
        <v>8</v>
      </c>
      <c r="G7" s="37">
        <v>1</v>
      </c>
      <c r="H7" s="35">
        <v>40</v>
      </c>
      <c r="I7" s="35">
        <v>12</v>
      </c>
      <c r="J7" s="38">
        <v>48507</v>
      </c>
      <c r="K7" s="38">
        <f t="shared" ref="K7" si="3">J7*0.55</f>
        <v>26678.850000000002</v>
      </c>
      <c r="L7" s="60">
        <f t="shared" si="0"/>
        <v>75185.850000000006</v>
      </c>
      <c r="M7" s="66">
        <v>31</v>
      </c>
      <c r="N7" s="66">
        <v>23</v>
      </c>
      <c r="O7" s="66">
        <v>24</v>
      </c>
      <c r="P7" s="66">
        <v>38</v>
      </c>
      <c r="Q7" s="66">
        <v>21</v>
      </c>
      <c r="R7" s="66">
        <v>30</v>
      </c>
      <c r="S7" s="66">
        <v>31</v>
      </c>
      <c r="T7" s="66">
        <v>20</v>
      </c>
      <c r="U7" s="66">
        <v>24</v>
      </c>
      <c r="V7" s="66">
        <v>25</v>
      </c>
      <c r="W7" s="66">
        <v>35</v>
      </c>
      <c r="X7" s="66">
        <v>26</v>
      </c>
      <c r="Y7" s="66">
        <v>28</v>
      </c>
      <c r="Z7" s="66">
        <v>28</v>
      </c>
      <c r="AA7" s="66">
        <v>33</v>
      </c>
      <c r="AB7" s="69">
        <f t="shared" si="1"/>
        <v>417</v>
      </c>
      <c r="AC7" s="41"/>
      <c r="AD7" s="3"/>
      <c r="AR7" s="43"/>
    </row>
    <row r="8" spans="1:44" s="4" customFormat="1" ht="35.1" customHeight="1" thickBot="1" x14ac:dyDescent="0.35">
      <c r="A8" s="55">
        <v>3</v>
      </c>
      <c r="B8" s="64">
        <f t="shared" si="2"/>
        <v>9</v>
      </c>
      <c r="C8" s="17" t="s">
        <v>22</v>
      </c>
      <c r="D8" s="18" t="s">
        <v>23</v>
      </c>
      <c r="E8" s="35">
        <v>40</v>
      </c>
      <c r="F8" s="36" t="s">
        <v>8</v>
      </c>
      <c r="G8" s="37">
        <v>1</v>
      </c>
      <c r="H8" s="35">
        <v>40</v>
      </c>
      <c r="I8" s="35">
        <v>12</v>
      </c>
      <c r="J8" s="38">
        <v>57829</v>
      </c>
      <c r="K8" s="38">
        <f t="shared" ref="K8:K21" si="4">J8*0.55</f>
        <v>31805.950000000004</v>
      </c>
      <c r="L8" s="60">
        <f t="shared" si="0"/>
        <v>89634.950000000012</v>
      </c>
      <c r="M8" s="66">
        <v>31</v>
      </c>
      <c r="N8" s="66">
        <v>36</v>
      </c>
      <c r="O8" s="66">
        <v>31</v>
      </c>
      <c r="P8" s="66">
        <v>25</v>
      </c>
      <c r="Q8" s="66">
        <v>35</v>
      </c>
      <c r="R8" s="66">
        <v>31</v>
      </c>
      <c r="S8" s="66">
        <v>32</v>
      </c>
      <c r="T8" s="66">
        <v>17</v>
      </c>
      <c r="U8" s="66">
        <v>20</v>
      </c>
      <c r="V8" s="66">
        <v>32</v>
      </c>
      <c r="W8" s="66">
        <v>41</v>
      </c>
      <c r="X8" s="66">
        <v>33</v>
      </c>
      <c r="Y8" s="66">
        <v>21</v>
      </c>
      <c r="Z8" s="66">
        <v>32</v>
      </c>
      <c r="AA8" s="66">
        <v>40</v>
      </c>
      <c r="AB8" s="69">
        <f t="shared" si="1"/>
        <v>457</v>
      </c>
      <c r="AC8" s="2"/>
      <c r="AD8" s="3"/>
      <c r="AR8" s="5"/>
    </row>
    <row r="9" spans="1:44" s="4" customFormat="1" ht="35.1" customHeight="1" thickBot="1" x14ac:dyDescent="0.35">
      <c r="A9" s="55">
        <v>4</v>
      </c>
      <c r="B9" s="64">
        <f t="shared" si="2"/>
        <v>7</v>
      </c>
      <c r="C9" s="17" t="s">
        <v>24</v>
      </c>
      <c r="D9" s="18" t="s">
        <v>25</v>
      </c>
      <c r="E9" s="35">
        <v>37</v>
      </c>
      <c r="F9" s="36" t="s">
        <v>8</v>
      </c>
      <c r="G9" s="37">
        <v>1</v>
      </c>
      <c r="H9" s="35">
        <v>40</v>
      </c>
      <c r="I9" s="35">
        <v>12</v>
      </c>
      <c r="J9" s="38">
        <v>53638</v>
      </c>
      <c r="K9" s="38">
        <f t="shared" si="4"/>
        <v>29500.9</v>
      </c>
      <c r="L9" s="60">
        <f t="shared" si="0"/>
        <v>83138.899999999994</v>
      </c>
      <c r="M9" s="66">
        <v>33</v>
      </c>
      <c r="N9" s="66">
        <v>27</v>
      </c>
      <c r="O9" s="66">
        <v>30</v>
      </c>
      <c r="P9" s="66">
        <v>22</v>
      </c>
      <c r="Q9" s="66">
        <v>40</v>
      </c>
      <c r="R9" s="66">
        <v>33</v>
      </c>
      <c r="S9" s="66">
        <v>32</v>
      </c>
      <c r="T9" s="66">
        <v>29</v>
      </c>
      <c r="U9" s="66">
        <v>32</v>
      </c>
      <c r="V9" s="66">
        <v>33</v>
      </c>
      <c r="W9" s="66">
        <v>32</v>
      </c>
      <c r="X9" s="66">
        <v>29</v>
      </c>
      <c r="Y9" s="66">
        <v>28</v>
      </c>
      <c r="Z9" s="66">
        <v>32</v>
      </c>
      <c r="AA9" s="66">
        <v>32</v>
      </c>
      <c r="AB9" s="69">
        <f t="shared" si="1"/>
        <v>464</v>
      </c>
      <c r="AC9" s="2"/>
      <c r="AD9" s="3"/>
      <c r="AR9" s="5"/>
    </row>
    <row r="10" spans="1:44" s="4" customFormat="1" ht="36.75" customHeight="1" thickBot="1" x14ac:dyDescent="0.35">
      <c r="A10" s="55">
        <v>5</v>
      </c>
      <c r="B10" s="64">
        <f t="shared" si="2"/>
        <v>1</v>
      </c>
      <c r="C10" s="46" t="s">
        <v>47</v>
      </c>
      <c r="D10" s="18" t="s">
        <v>21</v>
      </c>
      <c r="E10" s="36">
        <v>17</v>
      </c>
      <c r="F10" s="36" t="s">
        <v>8</v>
      </c>
      <c r="G10" s="37">
        <v>1</v>
      </c>
      <c r="H10" s="35">
        <v>40</v>
      </c>
      <c r="I10" s="35">
        <v>12</v>
      </c>
      <c r="J10" s="38">
        <v>107798</v>
      </c>
      <c r="K10" s="38">
        <f t="shared" si="4"/>
        <v>59288.9</v>
      </c>
      <c r="L10" s="60">
        <f t="shared" si="0"/>
        <v>167086.9</v>
      </c>
      <c r="M10" s="66">
        <v>32</v>
      </c>
      <c r="N10" s="66">
        <v>32</v>
      </c>
      <c r="O10" s="66">
        <v>25</v>
      </c>
      <c r="P10" s="66">
        <v>34</v>
      </c>
      <c r="Q10" s="66">
        <v>36</v>
      </c>
      <c r="R10" s="66">
        <v>30</v>
      </c>
      <c r="S10" s="66">
        <v>37</v>
      </c>
      <c r="T10" s="66">
        <v>34</v>
      </c>
      <c r="U10" s="66">
        <v>35</v>
      </c>
      <c r="V10" s="66">
        <v>36</v>
      </c>
      <c r="W10" s="66">
        <v>42</v>
      </c>
      <c r="X10" s="66">
        <v>27</v>
      </c>
      <c r="Y10" s="66">
        <v>32</v>
      </c>
      <c r="Z10" s="66">
        <v>31</v>
      </c>
      <c r="AA10" s="66">
        <v>40</v>
      </c>
      <c r="AB10" s="69">
        <f t="shared" si="1"/>
        <v>503</v>
      </c>
      <c r="AC10" s="2"/>
      <c r="AD10" s="3"/>
      <c r="AR10" s="5"/>
    </row>
    <row r="11" spans="1:44" s="4" customFormat="1" ht="35.1" customHeight="1" thickBot="1" x14ac:dyDescent="0.35">
      <c r="A11" s="55">
        <v>6</v>
      </c>
      <c r="B11" s="64">
        <f t="shared" si="2"/>
        <v>13</v>
      </c>
      <c r="C11" s="46" t="s">
        <v>26</v>
      </c>
      <c r="D11" s="18" t="s">
        <v>27</v>
      </c>
      <c r="E11" s="36">
        <v>33</v>
      </c>
      <c r="F11" s="36" t="s">
        <v>8</v>
      </c>
      <c r="G11" s="37">
        <v>0.45</v>
      </c>
      <c r="H11" s="35">
        <v>18</v>
      </c>
      <c r="I11" s="35">
        <v>10</v>
      </c>
      <c r="J11" s="38">
        <f>(4042.25*10*0.45)</f>
        <v>18190.125</v>
      </c>
      <c r="K11" s="38">
        <f>J11*0.1</f>
        <v>1819.0125</v>
      </c>
      <c r="L11" s="60">
        <f t="shared" si="0"/>
        <v>20009.137500000001</v>
      </c>
      <c r="M11" s="66">
        <v>33</v>
      </c>
      <c r="N11" s="66">
        <v>28</v>
      </c>
      <c r="O11" s="66">
        <v>32</v>
      </c>
      <c r="P11" s="66">
        <v>31</v>
      </c>
      <c r="Q11" s="66">
        <v>20</v>
      </c>
      <c r="R11" s="66">
        <v>31</v>
      </c>
      <c r="S11" s="66">
        <v>27</v>
      </c>
      <c r="T11" s="66">
        <v>25</v>
      </c>
      <c r="U11" s="66">
        <v>29</v>
      </c>
      <c r="V11" s="66">
        <v>27</v>
      </c>
      <c r="W11" s="66">
        <v>31</v>
      </c>
      <c r="X11" s="66">
        <v>20</v>
      </c>
      <c r="Y11" s="66">
        <v>37</v>
      </c>
      <c r="Z11" s="66">
        <v>28</v>
      </c>
      <c r="AA11" s="66">
        <v>39</v>
      </c>
      <c r="AB11" s="69">
        <f t="shared" si="1"/>
        <v>438</v>
      </c>
      <c r="AC11" s="2"/>
      <c r="AD11" s="3"/>
      <c r="AR11" s="5"/>
    </row>
    <row r="12" spans="1:44" s="4" customFormat="1" ht="35.1" customHeight="1" thickBot="1" x14ac:dyDescent="0.35">
      <c r="A12" s="55">
        <v>7</v>
      </c>
      <c r="B12" s="64">
        <f t="shared" si="2"/>
        <v>8</v>
      </c>
      <c r="C12" s="46" t="s">
        <v>28</v>
      </c>
      <c r="D12" s="18" t="s">
        <v>32</v>
      </c>
      <c r="E12" s="35">
        <v>33</v>
      </c>
      <c r="F12" s="36" t="s">
        <v>8</v>
      </c>
      <c r="G12" s="37">
        <v>1</v>
      </c>
      <c r="H12" s="35">
        <v>40</v>
      </c>
      <c r="I12" s="35">
        <v>12</v>
      </c>
      <c r="J12" s="38">
        <v>48507</v>
      </c>
      <c r="K12" s="38">
        <f t="shared" si="4"/>
        <v>26678.850000000002</v>
      </c>
      <c r="L12" s="60">
        <f t="shared" ref="L12" si="5">SUM(J12:K12)</f>
        <v>75185.850000000006</v>
      </c>
      <c r="M12" s="66">
        <v>33</v>
      </c>
      <c r="N12" s="66">
        <v>22</v>
      </c>
      <c r="O12" s="66">
        <v>37</v>
      </c>
      <c r="P12" s="66">
        <v>20</v>
      </c>
      <c r="Q12" s="66">
        <v>35</v>
      </c>
      <c r="R12" s="66">
        <v>35</v>
      </c>
      <c r="S12" s="66">
        <v>27</v>
      </c>
      <c r="T12" s="66">
        <v>30</v>
      </c>
      <c r="U12" s="66">
        <v>33</v>
      </c>
      <c r="V12" s="66">
        <v>35</v>
      </c>
      <c r="W12" s="66">
        <v>36</v>
      </c>
      <c r="X12" s="66">
        <v>28</v>
      </c>
      <c r="Y12" s="66">
        <v>22</v>
      </c>
      <c r="Z12" s="66">
        <v>34</v>
      </c>
      <c r="AA12" s="66">
        <v>36</v>
      </c>
      <c r="AB12" s="69">
        <f t="shared" si="1"/>
        <v>463</v>
      </c>
      <c r="AC12" s="2"/>
      <c r="AD12" s="3"/>
      <c r="AR12" s="5"/>
    </row>
    <row r="13" spans="1:44" s="42" customFormat="1" ht="36" customHeight="1" thickBot="1" x14ac:dyDescent="0.35">
      <c r="A13" s="56">
        <v>8</v>
      </c>
      <c r="B13" s="64">
        <f t="shared" si="2"/>
        <v>10</v>
      </c>
      <c r="C13" s="46" t="s">
        <v>29</v>
      </c>
      <c r="D13" s="47" t="s">
        <v>30</v>
      </c>
      <c r="E13" s="49">
        <v>33</v>
      </c>
      <c r="F13" s="49" t="s">
        <v>8</v>
      </c>
      <c r="G13" s="50">
        <v>1</v>
      </c>
      <c r="H13" s="48">
        <v>24</v>
      </c>
      <c r="I13" s="48">
        <v>10</v>
      </c>
      <c r="J13" s="51">
        <f>4042.25*10*0.6</f>
        <v>24253.5</v>
      </c>
      <c r="K13" s="38">
        <f t="shared" si="4"/>
        <v>13339.425000000001</v>
      </c>
      <c r="L13" s="61">
        <f t="shared" ref="L13:L21" si="6">SUM(J13:K13)</f>
        <v>37592.925000000003</v>
      </c>
      <c r="M13" s="67">
        <v>30</v>
      </c>
      <c r="N13" s="67">
        <v>24</v>
      </c>
      <c r="O13" s="67">
        <v>33</v>
      </c>
      <c r="P13" s="67">
        <v>26</v>
      </c>
      <c r="Q13" s="67">
        <v>40</v>
      </c>
      <c r="R13" s="67">
        <v>32</v>
      </c>
      <c r="S13" s="67">
        <v>31</v>
      </c>
      <c r="T13" s="67">
        <v>27</v>
      </c>
      <c r="U13" s="67">
        <v>31</v>
      </c>
      <c r="V13" s="67">
        <v>34</v>
      </c>
      <c r="W13" s="67">
        <v>29</v>
      </c>
      <c r="X13" s="67">
        <v>26</v>
      </c>
      <c r="Y13" s="67">
        <v>17</v>
      </c>
      <c r="Z13" s="67">
        <v>30</v>
      </c>
      <c r="AA13" s="67">
        <v>37</v>
      </c>
      <c r="AB13" s="69">
        <f t="shared" si="1"/>
        <v>447</v>
      </c>
      <c r="AC13" s="41"/>
      <c r="AD13" s="3"/>
      <c r="AR13" s="43"/>
    </row>
    <row r="14" spans="1:44" s="4" customFormat="1" ht="35.1" customHeight="1" thickBot="1" x14ac:dyDescent="0.35">
      <c r="A14" s="55">
        <v>9</v>
      </c>
      <c r="B14" s="64">
        <f t="shared" si="2"/>
        <v>4</v>
      </c>
      <c r="C14" s="46" t="s">
        <v>33</v>
      </c>
      <c r="D14" s="18" t="s">
        <v>34</v>
      </c>
      <c r="E14" s="35">
        <v>40</v>
      </c>
      <c r="F14" s="36" t="s">
        <v>8</v>
      </c>
      <c r="G14" s="37">
        <f>25/40</f>
        <v>0.625</v>
      </c>
      <c r="H14" s="35">
        <v>25</v>
      </c>
      <c r="I14" s="35">
        <v>12</v>
      </c>
      <c r="J14" s="38">
        <v>35224</v>
      </c>
      <c r="K14" s="38">
        <f t="shared" si="4"/>
        <v>19373.2</v>
      </c>
      <c r="L14" s="61">
        <f t="shared" si="6"/>
        <v>54597.2</v>
      </c>
      <c r="M14" s="67">
        <v>33</v>
      </c>
      <c r="N14" s="67">
        <v>24</v>
      </c>
      <c r="O14" s="67">
        <v>36</v>
      </c>
      <c r="P14" s="67">
        <v>28</v>
      </c>
      <c r="Q14" s="67">
        <v>36</v>
      </c>
      <c r="R14" s="67">
        <v>34</v>
      </c>
      <c r="S14" s="67">
        <v>27</v>
      </c>
      <c r="T14" s="67">
        <v>29</v>
      </c>
      <c r="U14" s="67">
        <v>32</v>
      </c>
      <c r="V14" s="67">
        <v>29</v>
      </c>
      <c r="W14" s="67">
        <v>38</v>
      </c>
      <c r="X14" s="67">
        <v>22</v>
      </c>
      <c r="Y14" s="67">
        <v>36</v>
      </c>
      <c r="Z14" s="67">
        <v>34</v>
      </c>
      <c r="AA14" s="67">
        <v>40</v>
      </c>
      <c r="AB14" s="69">
        <f t="shared" si="1"/>
        <v>478</v>
      </c>
      <c r="AC14" s="2"/>
      <c r="AD14" s="3"/>
      <c r="AR14" s="5"/>
    </row>
    <row r="15" spans="1:44" s="4" customFormat="1" ht="35.1" customHeight="1" thickBot="1" x14ac:dyDescent="0.35">
      <c r="A15" s="55">
        <v>10</v>
      </c>
      <c r="B15" s="64">
        <f t="shared" si="2"/>
        <v>14</v>
      </c>
      <c r="C15" s="46" t="s">
        <v>36</v>
      </c>
      <c r="D15" s="18" t="s">
        <v>48</v>
      </c>
      <c r="E15" s="35">
        <v>37</v>
      </c>
      <c r="F15" s="36" t="s">
        <v>8</v>
      </c>
      <c r="G15" s="37">
        <f>25/40</f>
        <v>0.625</v>
      </c>
      <c r="H15" s="35">
        <v>25</v>
      </c>
      <c r="I15" s="35">
        <v>12</v>
      </c>
      <c r="J15" s="38">
        <f>SUM(4469.83*12)*0.63</f>
        <v>33791.914799999999</v>
      </c>
      <c r="K15" s="38">
        <f t="shared" si="4"/>
        <v>18585.55314</v>
      </c>
      <c r="L15" s="61">
        <f t="shared" si="6"/>
        <v>52377.467940000002</v>
      </c>
      <c r="M15" s="67">
        <v>31</v>
      </c>
      <c r="N15" s="67">
        <v>17</v>
      </c>
      <c r="O15" s="67">
        <v>27</v>
      </c>
      <c r="P15" s="67">
        <v>15</v>
      </c>
      <c r="Q15" s="67">
        <v>20</v>
      </c>
      <c r="R15" s="67">
        <v>26</v>
      </c>
      <c r="S15" s="67">
        <v>23</v>
      </c>
      <c r="T15" s="67">
        <v>31</v>
      </c>
      <c r="U15" s="67">
        <v>36</v>
      </c>
      <c r="V15" s="67">
        <v>35</v>
      </c>
      <c r="W15" s="67">
        <v>35</v>
      </c>
      <c r="X15" s="67">
        <v>22</v>
      </c>
      <c r="Y15" s="67">
        <v>36</v>
      </c>
      <c r="Z15" s="67">
        <v>35</v>
      </c>
      <c r="AA15" s="67">
        <v>40</v>
      </c>
      <c r="AB15" s="69">
        <f t="shared" si="1"/>
        <v>429</v>
      </c>
      <c r="AC15" s="2"/>
      <c r="AD15" s="3"/>
      <c r="AR15" s="5"/>
    </row>
    <row r="16" spans="1:44" s="4" customFormat="1" ht="35.1" customHeight="1" thickBot="1" x14ac:dyDescent="0.35">
      <c r="A16" s="55">
        <v>11</v>
      </c>
      <c r="B16" s="64">
        <f t="shared" si="2"/>
        <v>17</v>
      </c>
      <c r="C16" s="46" t="s">
        <v>33</v>
      </c>
      <c r="D16" s="18" t="s">
        <v>37</v>
      </c>
      <c r="E16" s="35">
        <v>37</v>
      </c>
      <c r="F16" s="36" t="s">
        <v>8</v>
      </c>
      <c r="G16" s="37">
        <v>0.5</v>
      </c>
      <c r="H16" s="35">
        <v>20</v>
      </c>
      <c r="I16" s="35">
        <v>12</v>
      </c>
      <c r="J16" s="38">
        <f>SUM(4469.83*12)*0.5</f>
        <v>26818.98</v>
      </c>
      <c r="K16" s="38">
        <f t="shared" si="4"/>
        <v>14750.439</v>
      </c>
      <c r="L16" s="61">
        <f t="shared" si="6"/>
        <v>41569.419000000002</v>
      </c>
      <c r="M16" s="67">
        <v>29</v>
      </c>
      <c r="N16" s="67">
        <v>18</v>
      </c>
      <c r="O16" s="67">
        <v>31</v>
      </c>
      <c r="P16" s="67">
        <v>22</v>
      </c>
      <c r="Q16" s="67">
        <v>30</v>
      </c>
      <c r="R16" s="67">
        <v>26</v>
      </c>
      <c r="S16" s="67">
        <v>23</v>
      </c>
      <c r="T16" s="67">
        <v>28</v>
      </c>
      <c r="U16" s="67">
        <v>33</v>
      </c>
      <c r="V16" s="67">
        <v>28</v>
      </c>
      <c r="W16" s="67">
        <v>31</v>
      </c>
      <c r="X16" s="67">
        <v>19</v>
      </c>
      <c r="Y16" s="67">
        <v>27</v>
      </c>
      <c r="Z16" s="67">
        <v>31</v>
      </c>
      <c r="AA16" s="67">
        <v>36</v>
      </c>
      <c r="AB16" s="69">
        <f t="shared" si="1"/>
        <v>412</v>
      </c>
      <c r="AC16" s="2"/>
      <c r="AD16" s="3"/>
      <c r="AR16" s="5"/>
    </row>
    <row r="17" spans="1:44" s="4" customFormat="1" ht="39" customHeight="1" thickBot="1" x14ac:dyDescent="0.35">
      <c r="A17" s="55">
        <v>12</v>
      </c>
      <c r="B17" s="64">
        <f t="shared" si="2"/>
        <v>3</v>
      </c>
      <c r="C17" s="17" t="s">
        <v>38</v>
      </c>
      <c r="D17" s="18" t="s">
        <v>39</v>
      </c>
      <c r="E17" s="36">
        <v>40</v>
      </c>
      <c r="F17" s="36" t="s">
        <v>8</v>
      </c>
      <c r="G17" s="37">
        <v>1</v>
      </c>
      <c r="H17" s="35">
        <v>40</v>
      </c>
      <c r="I17" s="35">
        <v>12</v>
      </c>
      <c r="J17" s="38">
        <v>57829</v>
      </c>
      <c r="K17" s="38">
        <f t="shared" si="4"/>
        <v>31805.950000000004</v>
      </c>
      <c r="L17" s="61">
        <f t="shared" si="6"/>
        <v>89634.950000000012</v>
      </c>
      <c r="M17" s="67">
        <v>31</v>
      </c>
      <c r="N17" s="67">
        <v>26</v>
      </c>
      <c r="O17" s="67">
        <v>26</v>
      </c>
      <c r="P17" s="67">
        <v>15</v>
      </c>
      <c r="Q17" s="67">
        <v>40</v>
      </c>
      <c r="R17" s="67">
        <v>35</v>
      </c>
      <c r="S17" s="67">
        <v>32</v>
      </c>
      <c r="T17" s="67">
        <v>35</v>
      </c>
      <c r="U17" s="67">
        <v>34</v>
      </c>
      <c r="V17" s="67">
        <v>34</v>
      </c>
      <c r="W17" s="67">
        <v>43</v>
      </c>
      <c r="X17" s="67">
        <v>30</v>
      </c>
      <c r="Y17" s="67">
        <v>30</v>
      </c>
      <c r="Z17" s="67">
        <v>32</v>
      </c>
      <c r="AA17" s="67">
        <v>38</v>
      </c>
      <c r="AB17" s="69">
        <f t="shared" si="1"/>
        <v>481</v>
      </c>
      <c r="AC17" s="2"/>
      <c r="AD17" s="3"/>
      <c r="AR17" s="5"/>
    </row>
    <row r="18" spans="1:44" s="4" customFormat="1" ht="37.5" customHeight="1" thickBot="1" x14ac:dyDescent="0.35">
      <c r="A18" s="55">
        <v>13</v>
      </c>
      <c r="B18" s="64">
        <f t="shared" si="2"/>
        <v>10</v>
      </c>
      <c r="C18" s="17" t="s">
        <v>45</v>
      </c>
      <c r="D18" s="18" t="s">
        <v>40</v>
      </c>
      <c r="E18" s="35">
        <v>37</v>
      </c>
      <c r="F18" s="36" t="s">
        <v>8</v>
      </c>
      <c r="G18" s="37">
        <f>24/40</f>
        <v>0.6</v>
      </c>
      <c r="H18" s="35">
        <v>24</v>
      </c>
      <c r="I18" s="35">
        <v>12</v>
      </c>
      <c r="J18" s="38">
        <f>SUM(4469.83*12)*0.6</f>
        <v>32182.775999999998</v>
      </c>
      <c r="K18" s="38">
        <f t="shared" si="4"/>
        <v>17700.5268</v>
      </c>
      <c r="L18" s="61">
        <f t="shared" si="6"/>
        <v>49883.302799999998</v>
      </c>
      <c r="M18" s="67">
        <v>37</v>
      </c>
      <c r="N18" s="67">
        <v>29</v>
      </c>
      <c r="O18" s="67">
        <v>43</v>
      </c>
      <c r="P18" s="67">
        <v>40</v>
      </c>
      <c r="Q18" s="67">
        <v>29</v>
      </c>
      <c r="R18" s="67">
        <v>28</v>
      </c>
      <c r="S18" s="67">
        <v>35</v>
      </c>
      <c r="T18" s="67">
        <v>16</v>
      </c>
      <c r="U18" s="67">
        <v>18</v>
      </c>
      <c r="V18" s="67">
        <v>30</v>
      </c>
      <c r="W18" s="67">
        <v>36</v>
      </c>
      <c r="X18" s="67">
        <v>31</v>
      </c>
      <c r="Y18" s="67">
        <v>27</v>
      </c>
      <c r="Z18" s="67">
        <v>20</v>
      </c>
      <c r="AA18" s="67">
        <v>28</v>
      </c>
      <c r="AB18" s="69">
        <f t="shared" si="1"/>
        <v>447</v>
      </c>
      <c r="AC18" s="2"/>
      <c r="AD18" s="3"/>
      <c r="AR18" s="5"/>
    </row>
    <row r="19" spans="1:44" s="4" customFormat="1" ht="38.25" thickBot="1" x14ac:dyDescent="0.35">
      <c r="A19" s="55">
        <v>14</v>
      </c>
      <c r="B19" s="64">
        <f t="shared" si="2"/>
        <v>15</v>
      </c>
      <c r="C19" s="46" t="s">
        <v>29</v>
      </c>
      <c r="D19" s="47" t="s">
        <v>30</v>
      </c>
      <c r="E19" s="49">
        <v>33</v>
      </c>
      <c r="F19" s="49" t="s">
        <v>8</v>
      </c>
      <c r="G19" s="50">
        <v>1</v>
      </c>
      <c r="H19" s="48">
        <v>24</v>
      </c>
      <c r="I19" s="48">
        <v>10</v>
      </c>
      <c r="J19" s="51">
        <f>4042.25*10*0.6</f>
        <v>24253.5</v>
      </c>
      <c r="K19" s="38">
        <f t="shared" si="4"/>
        <v>13339.425000000001</v>
      </c>
      <c r="L19" s="61">
        <f t="shared" si="6"/>
        <v>37592.925000000003</v>
      </c>
      <c r="M19" s="67">
        <v>28</v>
      </c>
      <c r="N19" s="67">
        <v>26</v>
      </c>
      <c r="O19" s="67">
        <v>12</v>
      </c>
      <c r="P19" s="67">
        <v>23</v>
      </c>
      <c r="Q19" s="67">
        <v>40</v>
      </c>
      <c r="R19" s="67">
        <v>29</v>
      </c>
      <c r="S19" s="67">
        <v>31</v>
      </c>
      <c r="T19" s="67">
        <v>27</v>
      </c>
      <c r="U19" s="67">
        <v>31</v>
      </c>
      <c r="V19" s="67">
        <v>34</v>
      </c>
      <c r="W19" s="67">
        <v>35</v>
      </c>
      <c r="X19" s="67">
        <v>24</v>
      </c>
      <c r="Y19" s="67">
        <v>17</v>
      </c>
      <c r="Z19" s="67">
        <v>30</v>
      </c>
      <c r="AA19" s="67">
        <v>32</v>
      </c>
      <c r="AB19" s="69">
        <f t="shared" si="1"/>
        <v>419</v>
      </c>
      <c r="AC19" s="2"/>
      <c r="AD19" s="3"/>
      <c r="AR19" s="5"/>
    </row>
    <row r="20" spans="1:44" s="4" customFormat="1" ht="35.1" customHeight="1" thickBot="1" x14ac:dyDescent="0.35">
      <c r="A20" s="55">
        <v>15</v>
      </c>
      <c r="B20" s="64">
        <f t="shared" si="2"/>
        <v>4</v>
      </c>
      <c r="C20" s="17" t="s">
        <v>41</v>
      </c>
      <c r="D20" s="18" t="s">
        <v>46</v>
      </c>
      <c r="E20" s="49">
        <v>30</v>
      </c>
      <c r="F20" s="36" t="s">
        <v>8</v>
      </c>
      <c r="G20" s="37">
        <v>1</v>
      </c>
      <c r="H20" s="35">
        <v>40</v>
      </c>
      <c r="I20" s="35">
        <v>12</v>
      </c>
      <c r="J20" s="38">
        <v>45143</v>
      </c>
      <c r="K20" s="38">
        <f t="shared" si="4"/>
        <v>24828.65</v>
      </c>
      <c r="L20" s="61">
        <f t="shared" si="6"/>
        <v>69971.649999999994</v>
      </c>
      <c r="M20" s="67">
        <v>35</v>
      </c>
      <c r="N20" s="67">
        <v>30</v>
      </c>
      <c r="O20" s="67">
        <v>30</v>
      </c>
      <c r="P20" s="67">
        <v>34</v>
      </c>
      <c r="Q20" s="67">
        <v>28</v>
      </c>
      <c r="R20" s="67">
        <v>29</v>
      </c>
      <c r="S20" s="67">
        <v>27</v>
      </c>
      <c r="T20" s="67">
        <v>32</v>
      </c>
      <c r="U20" s="67">
        <v>34</v>
      </c>
      <c r="V20" s="67">
        <v>33</v>
      </c>
      <c r="W20" s="67">
        <v>37</v>
      </c>
      <c r="X20" s="67">
        <v>26</v>
      </c>
      <c r="Y20" s="67">
        <v>30</v>
      </c>
      <c r="Z20" s="67">
        <v>38</v>
      </c>
      <c r="AA20" s="67">
        <v>35</v>
      </c>
      <c r="AB20" s="69">
        <f t="shared" si="1"/>
        <v>478</v>
      </c>
      <c r="AC20" s="2"/>
      <c r="AD20" s="3"/>
      <c r="AR20" s="5"/>
    </row>
    <row r="21" spans="1:44" s="4" customFormat="1" ht="35.1" customHeight="1" thickBot="1" x14ac:dyDescent="0.35">
      <c r="A21" s="55">
        <v>16</v>
      </c>
      <c r="B21" s="64">
        <f t="shared" si="2"/>
        <v>6</v>
      </c>
      <c r="C21" s="17" t="s">
        <v>42</v>
      </c>
      <c r="D21" s="18" t="s">
        <v>43</v>
      </c>
      <c r="E21" s="49">
        <v>17</v>
      </c>
      <c r="F21" s="36" t="s">
        <v>8</v>
      </c>
      <c r="G21" s="37">
        <v>1</v>
      </c>
      <c r="H21" s="35">
        <v>40</v>
      </c>
      <c r="I21" s="35">
        <v>12</v>
      </c>
      <c r="J21" s="38">
        <v>32716</v>
      </c>
      <c r="K21" s="38">
        <f t="shared" si="4"/>
        <v>17993.800000000003</v>
      </c>
      <c r="L21" s="61">
        <f t="shared" si="6"/>
        <v>50709.8</v>
      </c>
      <c r="M21" s="67">
        <v>38</v>
      </c>
      <c r="N21" s="67">
        <v>30</v>
      </c>
      <c r="O21" s="67">
        <v>34</v>
      </c>
      <c r="P21" s="67">
        <v>29</v>
      </c>
      <c r="Q21" s="67">
        <v>32</v>
      </c>
      <c r="R21" s="67">
        <v>32</v>
      </c>
      <c r="S21" s="67">
        <v>27</v>
      </c>
      <c r="T21" s="67">
        <v>31</v>
      </c>
      <c r="U21" s="67">
        <v>32</v>
      </c>
      <c r="V21" s="67">
        <v>29</v>
      </c>
      <c r="W21" s="67">
        <v>36</v>
      </c>
      <c r="X21" s="67">
        <v>24</v>
      </c>
      <c r="Y21" s="67">
        <v>29</v>
      </c>
      <c r="Z21" s="67">
        <v>35</v>
      </c>
      <c r="AA21" s="67">
        <v>36</v>
      </c>
      <c r="AB21" s="69">
        <f t="shared" si="1"/>
        <v>474</v>
      </c>
      <c r="AC21" s="2"/>
      <c r="AD21" s="3"/>
      <c r="AR21" s="5"/>
    </row>
    <row r="22" spans="1:44" s="4" customFormat="1" ht="53.25" customHeight="1" thickBot="1" x14ac:dyDescent="0.35">
      <c r="A22" s="55">
        <v>17</v>
      </c>
      <c r="B22" s="64">
        <f t="shared" si="2"/>
        <v>12</v>
      </c>
      <c r="C22" s="17" t="s">
        <v>42</v>
      </c>
      <c r="D22" s="18" t="s">
        <v>44</v>
      </c>
      <c r="E22" s="49">
        <v>17</v>
      </c>
      <c r="F22" s="36" t="s">
        <v>8</v>
      </c>
      <c r="G22" s="37">
        <v>1</v>
      </c>
      <c r="H22" s="35">
        <v>40</v>
      </c>
      <c r="I22" s="35">
        <v>12</v>
      </c>
      <c r="J22" s="38">
        <v>32716</v>
      </c>
      <c r="K22" s="38">
        <f t="shared" ref="K22" si="7">J22*0.55</f>
        <v>17993.800000000003</v>
      </c>
      <c r="L22" s="61">
        <f t="shared" ref="L22" si="8">SUM(J22:K22)</f>
        <v>50709.8</v>
      </c>
      <c r="M22" s="67">
        <v>35</v>
      </c>
      <c r="N22" s="67">
        <v>27</v>
      </c>
      <c r="O22" s="67">
        <v>15</v>
      </c>
      <c r="P22" s="67">
        <v>29</v>
      </c>
      <c r="Q22" s="67">
        <v>32</v>
      </c>
      <c r="R22" s="67">
        <v>31</v>
      </c>
      <c r="S22" s="67">
        <v>27</v>
      </c>
      <c r="T22" s="67">
        <v>30</v>
      </c>
      <c r="U22" s="67">
        <v>32</v>
      </c>
      <c r="V22" s="67">
        <v>29</v>
      </c>
      <c r="W22" s="67">
        <v>36</v>
      </c>
      <c r="X22" s="67">
        <v>24</v>
      </c>
      <c r="Y22" s="67">
        <v>29</v>
      </c>
      <c r="Z22" s="67">
        <v>35</v>
      </c>
      <c r="AA22" s="67">
        <v>32</v>
      </c>
      <c r="AB22" s="69">
        <f t="shared" si="1"/>
        <v>443</v>
      </c>
      <c r="AC22" s="2"/>
      <c r="AD22" s="3"/>
      <c r="AR22" s="5"/>
    </row>
    <row r="23" spans="1:44" s="12" customFormat="1" ht="25.5" customHeight="1" thickBot="1" x14ac:dyDescent="0.35">
      <c r="A23" s="75" t="s">
        <v>35</v>
      </c>
      <c r="B23" s="76"/>
      <c r="C23" s="76"/>
      <c r="D23" s="76"/>
      <c r="E23" s="31"/>
      <c r="F23" s="21"/>
      <c r="G23" s="20"/>
      <c r="H23" s="31" t="s">
        <v>17</v>
      </c>
      <c r="I23" s="22"/>
      <c r="J23" s="58">
        <f>SUM(J6:J22)</f>
        <v>730454.79579999996</v>
      </c>
      <c r="K23" s="57">
        <f>SUM(K6:K22)</f>
        <v>393564.58144000004</v>
      </c>
      <c r="L23" s="57">
        <f>SUM(L6:L22)</f>
        <v>1124019.3772400001</v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5"/>
      <c r="AC23" s="11"/>
    </row>
    <row r="24" spans="1:44" ht="16.5" thickTop="1" x14ac:dyDescent="0.25">
      <c r="A24" s="6"/>
      <c r="B24" s="40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13"/>
    </row>
  </sheetData>
  <dataConsolidate/>
  <mergeCells count="6">
    <mergeCell ref="A23:D23"/>
    <mergeCell ref="A1:C1"/>
    <mergeCell ref="K1:AB1"/>
    <mergeCell ref="A2:A3"/>
    <mergeCell ref="C2:D3"/>
    <mergeCell ref="E2:AB2"/>
  </mergeCells>
  <conditionalFormatting sqref="B6">
    <cfRule type="duplicateValues" dxfId="1" priority="11"/>
  </conditionalFormatting>
  <conditionalFormatting sqref="B7:B22">
    <cfRule type="duplicateValues" dxfId="0" priority="1"/>
  </conditionalFormatting>
  <dataValidations count="1">
    <dataValidation type="whole" showInputMessage="1" showErrorMessage="1" errorTitle="Correction Needed " error="This cell contains a formula and can not be changed.  This cell can not toal more than 70 total points.  " sqref="AB6:AB22">
      <formula1>0</formula1>
      <formula2>30</formula2>
    </dataValidation>
  </dataValidations>
  <printOptions horizontalCentered="1"/>
  <pageMargins left="0" right="0" top="0.85" bottom="0" header="0.3" footer="0.25"/>
  <pageSetup paperSize="17" scale="66" orientation="landscape" r:id="rId1"/>
  <headerFooter scaleWithDoc="0" alignWithMargins="0">
    <oddHeader>&amp;C&amp;"Times New Roman,Regular"&amp;12Resource Allocation Committee (RAC)
&amp;14Fall 2017 Non-Instructional Position Ranking</oddHeader>
    <oddFooter>&amp;CAs of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2017-11-03T21:55:01Z</cp:lastPrinted>
  <dcterms:created xsi:type="dcterms:W3CDTF">2006-05-05T15:28:21Z</dcterms:created>
  <dcterms:modified xsi:type="dcterms:W3CDTF">2018-12-05T23:12:23Z</dcterms:modified>
</cp:coreProperties>
</file>